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<sst xmlns="http://schemas.openxmlformats.org/spreadsheetml/2006/main" count="38" uniqueCount="32">
  <si>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Conditions = Droit à l'allocation de base</t>
  </si>
  <si>
    <t xml:space="preserve">Nb d'enfants &lt; 3ans : </t>
  </si>
  <si>
    <t xml:space="preserve">Revenu annuel du foyer : </t>
  </si>
  <si>
    <t>Assistante Maternelle</t>
  </si>
  <si>
    <t>ANNUEL</t>
  </si>
  <si>
    <t>MENSUEL</t>
  </si>
  <si>
    <t>Salaire de base</t>
  </si>
  <si>
    <t>Tarif/H</t>
  </si>
  <si>
    <t>H/S</t>
  </si>
  <si>
    <t>J/S</t>
  </si>
  <si>
    <t>S/A</t>
  </si>
  <si>
    <t>M réel/A</t>
  </si>
  <si>
    <t>J réel/M</t>
  </si>
  <si>
    <t>Entretien</t>
  </si>
  <si>
    <t>Tarif/J</t>
  </si>
  <si>
    <t>Congés payés</t>
  </si>
  <si>
    <t>Tarifs Consommables</t>
  </si>
  <si>
    <t>Tarif</t>
  </si>
  <si>
    <t>Couches/Paquet</t>
  </si>
  <si>
    <t>Couches/A</t>
  </si>
  <si>
    <t>Paquet/A</t>
  </si>
  <si>
    <t>Couches</t>
  </si>
  <si>
    <t>Repas/M</t>
  </si>
  <si>
    <t>Allocation de Base</t>
  </si>
  <si>
    <t>Dépenses effectivement supportées</t>
  </si>
  <si>
    <t>Réduction d'Impôt</t>
  </si>
  <si>
    <t>***</t>
  </si>
  <si>
    <t>DEPENSE TOTALE</t>
  </si>
  <si>
    <t>Crèche collectives</t>
  </si>
  <si>
    <t>Coût de base</t>
  </si>
  <si>
    <t>M/A</t>
  </si>
  <si>
    <t>Taux d'effort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</si>
</sst>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\ [$€-40C];[RED]\-#,##0\ [$€-40C]"/>
    <numFmt numFmtId="166" formatCode="#,##0.00\ [$€-40C];[RED]\-#,##0.00\ [$€-40C]"/>
    <numFmt numFmtId="167" formatCode="0.00%"/>
  </numFmts>
  <fonts count="1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8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3" borderId="0" xfId="0" applyFont="1" applyFill="1" applyBorder="1" applyAlignment="1">
      <alignment horizontal="left"/>
    </xf>
    <xf numFmtId="166" fontId="1" fillId="3" borderId="2" xfId="0" applyNumberFormat="1" applyFont="1" applyFill="1" applyBorder="1" applyAlignment="1" applyProtection="1">
      <alignment/>
      <protection/>
    </xf>
    <xf numFmtId="164" fontId="4" fillId="0" borderId="3" xfId="0" applyFont="1" applyFill="1" applyBorder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2" xfId="0" applyFont="1" applyFill="1" applyBorder="1" applyAlignment="1">
      <alignment/>
    </xf>
    <xf numFmtId="166" fontId="6" fillId="0" borderId="3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Fill="1" applyAlignment="1" applyProtection="1">
      <alignment horizontal="center"/>
      <protection locked="0"/>
    </xf>
    <xf numFmtId="164" fontId="6" fillId="0" borderId="0" xfId="0" applyFont="1" applyFill="1" applyAlignment="1" applyProtection="1">
      <alignment horizontal="center"/>
      <protection locked="0"/>
    </xf>
    <xf numFmtId="164" fontId="8" fillId="0" borderId="0" xfId="0" applyFont="1" applyFill="1" applyAlignment="1" applyProtection="1">
      <alignment horizontal="center"/>
      <protection/>
    </xf>
    <xf numFmtId="164" fontId="4" fillId="0" borderId="3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6" fontId="9" fillId="0" borderId="3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" fillId="0" borderId="2" xfId="0" applyFont="1" applyFill="1" applyBorder="1" applyAlignment="1">
      <alignment/>
    </xf>
    <xf numFmtId="166" fontId="1" fillId="3" borderId="3" xfId="0" applyNumberFormat="1" applyFont="1" applyFill="1" applyBorder="1" applyAlignment="1">
      <alignment horizontal="left"/>
    </xf>
    <xf numFmtId="166" fontId="1" fillId="3" borderId="2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6" fontId="9" fillId="0" borderId="3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6" fontId="11" fillId="3" borderId="3" xfId="0" applyNumberFormat="1" applyFont="1" applyFill="1" applyBorder="1" applyAlignment="1">
      <alignment horizontal="left"/>
    </xf>
    <xf numFmtId="167" fontId="0" fillId="3" borderId="0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/>
    </xf>
    <xf numFmtId="166" fontId="11" fillId="0" borderId="3" xfId="0" applyNumberFormat="1" applyFont="1" applyFill="1" applyBorder="1" applyAlignment="1">
      <alignment horizontal="left"/>
    </xf>
    <xf numFmtId="164" fontId="1" fillId="4" borderId="3" xfId="0" applyFont="1" applyFill="1" applyBorder="1" applyAlignment="1">
      <alignment horizontal="left"/>
    </xf>
    <xf numFmtId="166" fontId="1" fillId="4" borderId="2" xfId="0" applyNumberFormat="1" applyFont="1" applyFill="1" applyBorder="1" applyAlignment="1">
      <alignment/>
    </xf>
    <xf numFmtId="164" fontId="12" fillId="0" borderId="0" xfId="0" applyFont="1" applyFill="1" applyAlignment="1">
      <alignment horizontal="center"/>
    </xf>
    <xf numFmtId="164" fontId="12" fillId="0" borderId="0" xfId="0" applyFont="1" applyAlignment="1">
      <alignment horizontal="center"/>
    </xf>
    <xf numFmtId="164" fontId="1" fillId="0" borderId="0" xfId="0" applyFont="1" applyFill="1" applyAlignment="1">
      <alignment horizontal="left"/>
    </xf>
    <xf numFmtId="164" fontId="1" fillId="0" borderId="2" xfId="0" applyFont="1" applyFill="1" applyBorder="1" applyAlignment="1">
      <alignment horizontal="left"/>
    </xf>
    <xf numFmtId="164" fontId="0" fillId="0" borderId="0" xfId="0" applyAlignment="1">
      <alignment horizontal="left"/>
    </xf>
    <xf numFmtId="166" fontId="4" fillId="0" borderId="3" xfId="0" applyNumberFormat="1" applyFont="1" applyBorder="1" applyAlignment="1">
      <alignment horizontal="center"/>
    </xf>
    <xf numFmtId="166" fontId="7" fillId="0" borderId="0" xfId="0" applyNumberFormat="1" applyFont="1" applyAlignment="1" applyProtection="1">
      <alignment horizontal="center"/>
      <protection locked="0"/>
    </xf>
    <xf numFmtId="164" fontId="7" fillId="0" borderId="0" xfId="0" applyFont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6" fontId="4" fillId="0" borderId="2" xfId="0" applyNumberFormat="1" applyFont="1" applyBorder="1" applyAlignment="1">
      <alignment/>
    </xf>
    <xf numFmtId="164" fontId="0" fillId="0" borderId="3" xfId="0" applyBorder="1" applyAlignment="1">
      <alignment horizontal="center"/>
    </xf>
    <xf numFmtId="164" fontId="1" fillId="0" borderId="2" xfId="0" applyFont="1" applyBorder="1" applyAlignment="1">
      <alignment/>
    </xf>
    <xf numFmtId="164" fontId="1" fillId="5" borderId="3" xfId="0" applyFont="1" applyFill="1" applyBorder="1" applyAlignment="1">
      <alignment horizontal="left"/>
    </xf>
    <xf numFmtId="166" fontId="1" fillId="5" borderId="2" xfId="0" applyNumberFormat="1" applyFont="1" applyFill="1" applyBorder="1" applyAlignment="1">
      <alignment/>
    </xf>
    <xf numFmtId="164" fontId="13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0" fillId="0" borderId="3" xfId="0" applyFont="1" applyBorder="1" applyAlignment="1">
      <alignment horizontal="center"/>
    </xf>
    <xf numFmtId="164" fontId="1" fillId="6" borderId="3" xfId="0" applyFont="1" applyFill="1" applyBorder="1" applyAlignment="1">
      <alignment horizontal="left"/>
    </xf>
    <xf numFmtId="167" fontId="0" fillId="6" borderId="0" xfId="0" applyNumberFormat="1" applyFont="1" applyFill="1" applyBorder="1" applyAlignment="1">
      <alignment horizontal="center"/>
    </xf>
    <xf numFmtId="166" fontId="1" fillId="6" borderId="2" xfId="0" applyNumberFormat="1" applyFont="1" applyFill="1" applyBorder="1" applyAlignment="1">
      <alignment/>
    </xf>
    <xf numFmtId="164" fontId="14" fillId="6" borderId="2" xfId="0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1" fillId="7" borderId="5" xfId="0" applyFont="1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6" fontId="1" fillId="7" borderId="6" xfId="0" applyNumberFormat="1" applyFont="1" applyFill="1" applyBorder="1" applyAlignment="1">
      <alignment/>
    </xf>
    <xf numFmtId="166" fontId="14" fillId="7" borderId="7" xfId="0" applyNumberFormat="1" applyFont="1" applyFill="1" applyBorder="1" applyAlignment="1">
      <alignment/>
    </xf>
    <xf numFmtId="164" fontId="1" fillId="0" borderId="3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" fillId="3" borderId="2" xfId="0" applyFont="1" applyFill="1" applyBorder="1" applyAlignment="1">
      <alignment/>
    </xf>
    <xf numFmtId="164" fontId="5" fillId="0" borderId="0" xfId="0" applyFont="1" applyFill="1" applyAlignment="1">
      <alignment horizontal="center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164" fontId="4" fillId="0" borderId="2" xfId="0" applyFont="1" applyBorder="1" applyAlignment="1">
      <alignment/>
    </xf>
    <xf numFmtId="164" fontId="1" fillId="3" borderId="3" xfId="0" applyFont="1" applyFill="1" applyBorder="1" applyAlignment="1">
      <alignment horizontal="left"/>
    </xf>
    <xf numFmtId="167" fontId="1" fillId="3" borderId="0" xfId="0" applyNumberFormat="1" applyFont="1" applyFill="1" applyBorder="1" applyAlignment="1">
      <alignment horizontal="center"/>
    </xf>
    <xf numFmtId="164" fontId="0" fillId="0" borderId="3" xfId="0" applyBorder="1" applyAlignment="1">
      <alignment/>
    </xf>
    <xf numFmtId="167" fontId="0" fillId="6" borderId="0" xfId="0" applyNumberFormat="1" applyFill="1" applyBorder="1" applyAlignment="1">
      <alignment horizontal="center"/>
    </xf>
    <xf numFmtId="166" fontId="14" fillId="7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4">
      <selection activeCell="O29" sqref="O29"/>
    </sheetView>
  </sheetViews>
  <sheetFormatPr defaultColWidth="12.57421875" defaultRowHeight="12.75"/>
  <cols>
    <col min="1" max="5" width="8.8515625" style="1" customWidth="1"/>
    <col min="6" max="6" width="8.7109375" style="1" customWidth="1"/>
    <col min="7" max="7" width="10.28125" style="2" customWidth="1"/>
    <col min="8" max="8" width="10.421875" style="2" customWidth="1"/>
    <col min="9" max="16384" width="11.57421875" style="0" customWidth="1"/>
  </cols>
  <sheetData>
    <row r="1" spans="1:8" ht="15">
      <c r="A1" s="3" t="s">
        <v>0</v>
      </c>
      <c r="B1" s="3"/>
      <c r="C1" s="3"/>
      <c r="D1" s="3"/>
      <c r="E1" s="3"/>
      <c r="F1" s="3"/>
      <c r="G1" s="3"/>
      <c r="H1" s="3"/>
    </row>
    <row r="2" spans="1:8" ht="15">
      <c r="A2" s="4"/>
      <c r="G2"/>
      <c r="H2"/>
    </row>
    <row r="3" spans="1:6" s="8" customFormat="1" ht="12.75">
      <c r="A3" s="5" t="s">
        <v>1</v>
      </c>
      <c r="B3" s="6"/>
      <c r="C3" s="6"/>
      <c r="D3" s="7">
        <v>1</v>
      </c>
      <c r="E3" s="1"/>
      <c r="F3" s="6"/>
    </row>
    <row r="4" spans="1:6" s="8" customFormat="1" ht="12.75">
      <c r="A4" s="5" t="s">
        <v>2</v>
      </c>
      <c r="B4" s="6"/>
      <c r="C4" s="6"/>
      <c r="D4" s="9">
        <v>44984</v>
      </c>
      <c r="E4" s="1"/>
      <c r="F4" s="6"/>
    </row>
    <row r="5" spans="1:6" s="8" customFormat="1" ht="12.75">
      <c r="A5" s="10"/>
      <c r="B5" s="6"/>
      <c r="C5" s="6"/>
      <c r="D5" s="6"/>
      <c r="E5" s="6"/>
      <c r="F5" s="6"/>
    </row>
    <row r="6" spans="1:8" ht="15">
      <c r="A6" s="11" t="s">
        <v>3</v>
      </c>
      <c r="B6" s="11"/>
      <c r="C6" s="11"/>
      <c r="D6" s="11"/>
      <c r="E6" s="11"/>
      <c r="F6" s="11"/>
      <c r="G6" s="11"/>
      <c r="H6" s="11"/>
    </row>
    <row r="7" spans="1:8" ht="12.75">
      <c r="A7"/>
      <c r="B7"/>
      <c r="C7"/>
      <c r="D7"/>
      <c r="E7"/>
      <c r="F7"/>
      <c r="G7" s="12" t="s">
        <v>4</v>
      </c>
      <c r="H7" s="12" t="s">
        <v>5</v>
      </c>
    </row>
    <row r="8" spans="1:8" ht="12.75">
      <c r="A8" s="13" t="s">
        <v>6</v>
      </c>
      <c r="B8" s="13"/>
      <c r="C8" s="13"/>
      <c r="D8" s="13"/>
      <c r="E8" s="13"/>
      <c r="F8" s="13"/>
      <c r="G8" s="14">
        <f>A10*B10*D10</f>
        <v>4536</v>
      </c>
      <c r="H8" s="14">
        <f>G8/12</f>
        <v>378</v>
      </c>
    </row>
    <row r="9" spans="1:12" ht="12.75">
      <c r="A9" s="15" t="s">
        <v>7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17"/>
      <c r="H9" s="17"/>
      <c r="L9" s="2"/>
    </row>
    <row r="10" spans="1:12" ht="12.75">
      <c r="A10" s="18">
        <v>2.7</v>
      </c>
      <c r="B10" s="19">
        <v>40</v>
      </c>
      <c r="C10" s="19">
        <v>4</v>
      </c>
      <c r="D10" s="20">
        <v>42</v>
      </c>
      <c r="E10" s="19">
        <v>11</v>
      </c>
      <c r="F10" s="21">
        <f>C10*4.5</f>
        <v>18</v>
      </c>
      <c r="G10" s="22"/>
      <c r="H10" s="23"/>
      <c r="L10" s="2"/>
    </row>
    <row r="11" spans="1:12" ht="12.75">
      <c r="A11" s="24"/>
      <c r="B11" s="25"/>
      <c r="C11" s="26"/>
      <c r="D11" s="26"/>
      <c r="E11" s="27"/>
      <c r="F11" s="27"/>
      <c r="G11" s="28"/>
      <c r="H11" s="28"/>
      <c r="L11" s="2"/>
    </row>
    <row r="12" spans="1:12" ht="12.75">
      <c r="A12" s="29" t="s">
        <v>13</v>
      </c>
      <c r="B12" s="29"/>
      <c r="C12" s="29"/>
      <c r="D12" s="29"/>
      <c r="E12" s="29"/>
      <c r="F12" s="29"/>
      <c r="G12" s="30">
        <f>B13*F10*E10</f>
        <v>617.76</v>
      </c>
      <c r="H12" s="30">
        <f>B13*F10</f>
        <v>56.160000000000004</v>
      </c>
      <c r="L12" s="2"/>
    </row>
    <row r="13" spans="1:12" s="35" customFormat="1" ht="11.25">
      <c r="A13" s="31" t="s">
        <v>14</v>
      </c>
      <c r="B13" s="32">
        <v>3.12</v>
      </c>
      <c r="C13" s="33"/>
      <c r="D13" s="33"/>
      <c r="E13" s="34"/>
      <c r="F13" s="34"/>
      <c r="G13" s="17"/>
      <c r="H13" s="17"/>
      <c r="J13" s="36"/>
      <c r="L13" s="37"/>
    </row>
    <row r="14" spans="1:12" ht="12.75">
      <c r="A14" s="38"/>
      <c r="B14" s="39"/>
      <c r="C14" s="40"/>
      <c r="D14" s="40"/>
      <c r="E14" s="41"/>
      <c r="F14" s="41"/>
      <c r="G14" s="28"/>
      <c r="H14" s="28"/>
      <c r="L14" s="2"/>
    </row>
    <row r="15" spans="1:12" ht="12.75">
      <c r="A15" s="42" t="s">
        <v>15</v>
      </c>
      <c r="B15" s="42"/>
      <c r="C15" s="42"/>
      <c r="D15" s="42"/>
      <c r="E15" s="43">
        <v>0.1</v>
      </c>
      <c r="F15" s="43"/>
      <c r="G15" s="44">
        <f>IF(D10=52,0,E15*E10*H8)</f>
        <v>415.8</v>
      </c>
      <c r="H15" s="30">
        <f>G15/12</f>
        <v>34.65</v>
      </c>
      <c r="L15" s="2"/>
    </row>
    <row r="16" spans="1:12" ht="12.75">
      <c r="A16" s="45"/>
      <c r="B16" s="25"/>
      <c r="C16" s="26"/>
      <c r="D16" s="26"/>
      <c r="E16" s="27"/>
      <c r="F16" s="27"/>
      <c r="G16" s="28"/>
      <c r="H16" s="28"/>
      <c r="L16" s="2"/>
    </row>
    <row r="17" spans="1:8" ht="12.75">
      <c r="A17" s="46" t="s">
        <v>16</v>
      </c>
      <c r="B17" s="46"/>
      <c r="C17" s="46"/>
      <c r="D17" s="46"/>
      <c r="E17" s="46"/>
      <c r="F17" s="46"/>
      <c r="G17" s="47">
        <f>SUM(G19:G20)</f>
        <v>356</v>
      </c>
      <c r="H17" s="47">
        <f>SUM(H19:H20)</f>
        <v>32.36363636363636</v>
      </c>
    </row>
    <row r="18" spans="1:8" s="52" customFormat="1" ht="12.75">
      <c r="A18" s="15"/>
      <c r="B18" s="48" t="s">
        <v>17</v>
      </c>
      <c r="C18" s="48" t="s">
        <v>18</v>
      </c>
      <c r="D18" s="48" t="s">
        <v>19</v>
      </c>
      <c r="E18" s="49" t="s">
        <v>20</v>
      </c>
      <c r="F18" s="50"/>
      <c r="G18" s="51"/>
      <c r="H18" s="51"/>
    </row>
    <row r="19" spans="1:8" ht="12.75">
      <c r="A19" s="53" t="s">
        <v>21</v>
      </c>
      <c r="B19" s="54">
        <v>9</v>
      </c>
      <c r="C19" s="55">
        <v>56</v>
      </c>
      <c r="D19" s="56">
        <f>3*C10*D10</f>
        <v>504</v>
      </c>
      <c r="E19" s="56">
        <f>D19/C19</f>
        <v>9</v>
      </c>
      <c r="F19" s="56"/>
      <c r="G19" s="57">
        <f>B19*E19</f>
        <v>81</v>
      </c>
      <c r="H19" s="57">
        <f>G19/E10</f>
        <v>7.363636363636363</v>
      </c>
    </row>
    <row r="20" spans="1:8" ht="12.75">
      <c r="A20" s="15" t="s">
        <v>22</v>
      </c>
      <c r="B20" s="54">
        <v>25</v>
      </c>
      <c r="C20" s="56"/>
      <c r="D20" s="56"/>
      <c r="E20" s="56"/>
      <c r="F20" s="56"/>
      <c r="G20" s="57">
        <f>H20*E10</f>
        <v>275</v>
      </c>
      <c r="H20" s="57">
        <f>B20</f>
        <v>25</v>
      </c>
    </row>
    <row r="21" spans="1:8" ht="12.75">
      <c r="A21" s="58"/>
      <c r="G21" s="59"/>
      <c r="H21" s="59"/>
    </row>
    <row r="22" spans="1:12" s="2" customFormat="1" ht="12.75">
      <c r="A22" s="60" t="s">
        <v>23</v>
      </c>
      <c r="B22" s="60"/>
      <c r="C22" s="60"/>
      <c r="D22" s="60"/>
      <c r="E22" s="60"/>
      <c r="F22" s="60"/>
      <c r="G22" s="61">
        <f>H22*12</f>
        <v>2004.84</v>
      </c>
      <c r="H22" s="61">
        <f>IF(D3=1,IF(D4&lt;20059,441.63,IF(D4&lt;44576,278.48,167.07)),IF(D3=2,IF(D4&lt;23095,441.63,IF(D4&lt;51322,278.48,167.07)),IF(D3=3,IF(D4&lt;26738,441.63,IF(D4&lt;59418,278.48,167.07)),0)))</f>
        <v>167.07</v>
      </c>
      <c r="L22" s="62"/>
    </row>
    <row r="23" spans="1:8" ht="12.75">
      <c r="A23" s="58"/>
      <c r="B23" s="63"/>
      <c r="G23" s="59"/>
      <c r="H23" s="59"/>
    </row>
    <row r="24" spans="1:8" ht="12.75">
      <c r="A24" s="46" t="s">
        <v>24</v>
      </c>
      <c r="B24" s="46"/>
      <c r="C24" s="46"/>
      <c r="D24" s="46"/>
      <c r="E24" s="46"/>
      <c r="F24" s="46"/>
      <c r="G24" s="47">
        <f>G8+G12+G15-G22</f>
        <v>3564.7200000000003</v>
      </c>
      <c r="H24" s="47">
        <f>H8+H12+H15-H22</f>
        <v>301.74</v>
      </c>
    </row>
    <row r="25" spans="1:8" s="2" customFormat="1" ht="12.75">
      <c r="A25" s="64"/>
      <c r="B25" s="1"/>
      <c r="C25" s="1"/>
      <c r="D25" s="1"/>
      <c r="E25" s="1"/>
      <c r="F25" s="1"/>
      <c r="G25" s="59"/>
      <c r="H25" s="59"/>
    </row>
    <row r="26" spans="1:8" ht="12.75">
      <c r="A26" s="65" t="s">
        <v>25</v>
      </c>
      <c r="B26" s="65"/>
      <c r="C26" s="65"/>
      <c r="D26" s="65"/>
      <c r="E26" s="66">
        <v>0.5</v>
      </c>
      <c r="F26" s="66"/>
      <c r="G26" s="67">
        <f>E26*G24</f>
        <v>1782.3600000000001</v>
      </c>
      <c r="H26" s="68" t="s">
        <v>26</v>
      </c>
    </row>
    <row r="27" spans="1:8" ht="12.75">
      <c r="A27" s="69"/>
      <c r="G27" s="70"/>
      <c r="H27" s="59"/>
    </row>
    <row r="28" spans="1:8" ht="12.75">
      <c r="A28" s="71"/>
      <c r="B28" s="72"/>
      <c r="C28" s="72"/>
      <c r="D28" s="73"/>
      <c r="E28" s="73" t="s">
        <v>27</v>
      </c>
      <c r="F28" s="74"/>
      <c r="G28" s="75">
        <f>G24+G17-G26</f>
        <v>2138.36</v>
      </c>
      <c r="H28" s="76">
        <f>H24+H17</f>
        <v>334.1036363636364</v>
      </c>
    </row>
    <row r="30" spans="1:8" ht="15">
      <c r="A30" s="11" t="s">
        <v>28</v>
      </c>
      <c r="B30" s="11"/>
      <c r="C30" s="11"/>
      <c r="D30" s="11"/>
      <c r="E30" s="11"/>
      <c r="F30" s="11"/>
      <c r="G30" s="11"/>
      <c r="H30" s="11"/>
    </row>
    <row r="31" spans="1:8" ht="12.75">
      <c r="A31" s="77"/>
      <c r="B31" s="78"/>
      <c r="C31" s="79"/>
      <c r="D31" s="79"/>
      <c r="E31" s="79"/>
      <c r="F31" s="79"/>
      <c r="G31" s="12" t="s">
        <v>4</v>
      </c>
      <c r="H31" s="12" t="s">
        <v>5</v>
      </c>
    </row>
    <row r="32" spans="1:8" ht="12.75">
      <c r="A32" s="13" t="s">
        <v>29</v>
      </c>
      <c r="B32" s="13"/>
      <c r="C32" s="13"/>
      <c r="D32" s="13"/>
      <c r="E32" s="13"/>
      <c r="F32" s="13"/>
      <c r="G32" s="80">
        <f>H32*B34</f>
        <v>1760</v>
      </c>
      <c r="H32" s="80">
        <f>A34*4</f>
        <v>160</v>
      </c>
    </row>
    <row r="33" spans="1:8" s="2" customFormat="1" ht="12.75">
      <c r="A33" s="15" t="s">
        <v>8</v>
      </c>
      <c r="B33" s="16" t="s">
        <v>30</v>
      </c>
      <c r="C33" s="81"/>
      <c r="D33" s="81"/>
      <c r="E33" s="81"/>
      <c r="F33" s="81"/>
      <c r="G33" s="23"/>
      <c r="H33" s="23"/>
    </row>
    <row r="34" spans="1:8" ht="12.75">
      <c r="A34" s="82">
        <v>40</v>
      </c>
      <c r="B34" s="20">
        <v>11</v>
      </c>
      <c r="C34" s="16"/>
      <c r="D34" s="16"/>
      <c r="E34" s="16"/>
      <c r="F34" s="16"/>
      <c r="G34" s="83"/>
      <c r="H34" s="83"/>
    </row>
    <row r="35" spans="1:8" ht="12.75">
      <c r="A35" s="58"/>
      <c r="G35" s="59"/>
      <c r="H35" s="59"/>
    </row>
    <row r="36" spans="1:8" s="2" customFormat="1" ht="12.75">
      <c r="A36" s="84" t="s">
        <v>31</v>
      </c>
      <c r="B36" s="84"/>
      <c r="C36" s="84"/>
      <c r="D36" s="84"/>
      <c r="E36" s="85">
        <f>IF(D3=1,0.0006,IF(D3=2,0.0005,IF(D3=3,0.0004,IF(D3=4,0.0003,0))))</f>
        <v>0.0006000000000000001</v>
      </c>
      <c r="F36" s="85"/>
      <c r="G36" s="30"/>
      <c r="H36" s="30"/>
    </row>
    <row r="37" spans="1:8" s="50" customFormat="1" ht="12.75">
      <c r="A37" s="86"/>
      <c r="B37"/>
      <c r="C37"/>
      <c r="D37"/>
      <c r="E37" s="1"/>
      <c r="G37" s="51"/>
      <c r="H37" s="70"/>
    </row>
    <row r="38" spans="1:8" s="2" customFormat="1" ht="12.75">
      <c r="A38" s="46" t="s">
        <v>24</v>
      </c>
      <c r="B38" s="46"/>
      <c r="C38" s="46"/>
      <c r="D38" s="46"/>
      <c r="E38" s="46"/>
      <c r="F38" s="46"/>
      <c r="G38" s="47">
        <f>H38*B34</f>
        <v>3958.592</v>
      </c>
      <c r="H38" s="47">
        <f>(D4/12*(E36))*H32</f>
        <v>359.872</v>
      </c>
    </row>
    <row r="39" spans="1:8" ht="12.75">
      <c r="A39" s="58"/>
      <c r="G39" s="70"/>
      <c r="H39" s="70"/>
    </row>
    <row r="40" spans="1:8" ht="12.75">
      <c r="A40" s="65" t="s">
        <v>25</v>
      </c>
      <c r="B40" s="65"/>
      <c r="C40" s="65"/>
      <c r="D40" s="65"/>
      <c r="E40" s="87">
        <v>0.5</v>
      </c>
      <c r="F40" s="87"/>
      <c r="G40" s="67">
        <f>E40*G38</f>
        <v>1979.296</v>
      </c>
      <c r="H40" s="67"/>
    </row>
    <row r="41" spans="1:8" ht="12.75">
      <c r="A41" s="86"/>
      <c r="B41" s="78"/>
      <c r="C41" s="78"/>
      <c r="D41" s="78"/>
      <c r="E41" s="78"/>
      <c r="F41" s="78"/>
      <c r="G41" s="70"/>
      <c r="H41" s="59"/>
    </row>
    <row r="42" spans="1:8" ht="12.75">
      <c r="A42" s="71"/>
      <c r="B42" s="72"/>
      <c r="C42" s="72"/>
      <c r="D42" s="73"/>
      <c r="E42" s="73" t="s">
        <v>27</v>
      </c>
      <c r="F42" s="74"/>
      <c r="G42" s="75">
        <f>G38-G40</f>
        <v>1979.296</v>
      </c>
      <c r="H42" s="88">
        <f>H32+H38</f>
        <v>519.8720000000001</v>
      </c>
    </row>
  </sheetData>
  <sheetProtection sheet="1" objects="1" scenarios="1"/>
  <mergeCells count="18">
    <mergeCell ref="A1:H1"/>
    <mergeCell ref="A6:H6"/>
    <mergeCell ref="A8:F8"/>
    <mergeCell ref="A12:F12"/>
    <mergeCell ref="A15:D15"/>
    <mergeCell ref="E15:F15"/>
    <mergeCell ref="A17:F17"/>
    <mergeCell ref="A22:F22"/>
    <mergeCell ref="A24:F24"/>
    <mergeCell ref="A26:D26"/>
    <mergeCell ref="E26:F26"/>
    <mergeCell ref="A30:H30"/>
    <mergeCell ref="A32:F32"/>
    <mergeCell ref="A36:D36"/>
    <mergeCell ref="E36:F36"/>
    <mergeCell ref="A38:F38"/>
    <mergeCell ref="A40:D40"/>
    <mergeCell ref="E40:F40"/>
  </mergeCells>
  <printOptions horizontalCentered="1"/>
  <pageMargins left="0.7875" right="0.7875" top="1.1784722222222221" bottom="0.7875" header="0.7875" footer="0.5118055555555555"/>
  <pageSetup firstPageNumber="1" useFirstPageNumber="1" horizontalDpi="300" verticalDpi="300" orientation="portrait" paperSize="9"/>
  <headerFooter alignWithMargins="0">
    <oddHeader>&amp;C&amp;"Arial,Gras"&amp;14&amp;F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1.1784722222222221" bottom="0.7875" header="0.7875" footer="0.5118055555555555"/>
  <pageSetup horizontalDpi="300" verticalDpi="300" orientation="portrait" paperSize="9"/>
  <headerFooter alignWithMargins="0">
    <oddHeader>&amp;C&amp;"Arial,Gras"&amp;14&amp;F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1.1784722222222221" bottom="0.7875" header="0.7875" footer="0.5118055555555555"/>
  <pageSetup horizontalDpi="300" verticalDpi="300" orientation="portrait" paperSize="9"/>
  <headerFooter alignWithMargins="0">
    <oddHeader>&amp;C&amp;"Arial,Gras"&amp;14&amp;F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Layla Sanchez</dc:creator>
  <cp:keywords/>
  <dc:description/>
  <cp:lastModifiedBy>Layla Sanchez</cp:lastModifiedBy>
  <cp:lastPrinted>1601-01-01T23:00:00Z</cp:lastPrinted>
  <dcterms:created xsi:type="dcterms:W3CDTF">2011-05-22T07:27:29Z</dcterms:created>
  <dcterms:modified xsi:type="dcterms:W3CDTF">2011-05-24T20:03:04Z</dcterms:modified>
  <cp:category/>
  <cp:version/>
  <cp:contentType/>
  <cp:contentStatus/>
  <cp:revision>51</cp:revision>
</cp:coreProperties>
</file>